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Notice" sheetId="1" r:id="rId1"/>
    <sheet name="RERS5.6tab1" sheetId="2" r:id="rId2"/>
    <sheet name="RERS5.6sch2" sheetId="3" r:id="rId3"/>
    <sheet name="RERS5.6sch3" sheetId="4" r:id="rId4"/>
    <sheet name="RERS5.6sch4" sheetId="5" r:id="rId5"/>
  </sheets>
  <definedNames/>
  <calcPr fullCalcOnLoad="1"/>
</workbook>
</file>

<file path=xl/sharedStrings.xml><?xml version="1.0" encoding="utf-8"?>
<sst xmlns="http://schemas.openxmlformats.org/spreadsheetml/2006/main" count="68" uniqueCount="49">
  <si>
    <t>DUT</t>
  </si>
  <si>
    <t>Total niveau III</t>
  </si>
  <si>
    <t xml:space="preserve">Diplômes  ingénieurs </t>
  </si>
  <si>
    <t>(France métropolitaine + DOM)</t>
  </si>
  <si>
    <t xml:space="preserve">Terminale générale </t>
  </si>
  <si>
    <t xml:space="preserve">Terminale professionnelle </t>
  </si>
  <si>
    <t>Autre scolarité supérieure</t>
  </si>
  <si>
    <t xml:space="preserve">Apprentis </t>
  </si>
  <si>
    <t>Autres origines</t>
  </si>
  <si>
    <t>Total</t>
  </si>
  <si>
    <t>DESS</t>
  </si>
  <si>
    <t>BTS / BTSA</t>
  </si>
  <si>
    <t>Total niveau I</t>
  </si>
  <si>
    <t>Licence</t>
  </si>
  <si>
    <t>Maitrise</t>
  </si>
  <si>
    <t xml:space="preserve">Apprentissage </t>
  </si>
  <si>
    <t>Apprentissage</t>
  </si>
  <si>
    <t>Total niveau II</t>
  </si>
  <si>
    <t>Terminale technologique + agricole</t>
  </si>
  <si>
    <t>Master</t>
  </si>
  <si>
    <t>BTS hors apprentissage</t>
  </si>
  <si>
    <t>DUT hors apprentissage</t>
  </si>
  <si>
    <t>Autres origines (stage, emploi, chômage...)</t>
  </si>
  <si>
    <t>5.6 L’apprentissage dans le supérieur</t>
  </si>
  <si>
    <t>[1] Evolution des effectifs d'apprentis préparant un diplôme d'enseignement supérieur</t>
  </si>
  <si>
    <r>
      <t xml:space="preserve"> </t>
    </r>
    <r>
      <rPr>
        <sz val="8"/>
        <rFont val="Arial"/>
        <family val="0"/>
      </rPr>
      <t>(France Métropolitaine + DOM)</t>
    </r>
  </si>
  <si>
    <t>Autres niveau III</t>
  </si>
  <si>
    <t>Autres niveau II</t>
  </si>
  <si>
    <t>Autres niveau I</t>
  </si>
  <si>
    <t>Source : MENJVA-MESR DEPP / Système d'Information sur la Formation des Apprentis (SIFA)</t>
  </si>
  <si>
    <t>Source : MENJVA-MESR-DEPP / Système d'Information sur la Formation des Apprentis (SIFA)</t>
  </si>
  <si>
    <t>[3] Origine des apprentis ingénieurs en première année en 2009-2010</t>
  </si>
  <si>
    <t>[4] Origine des apprentis de niveaux II et I (hors ingénieurs) en première année (hors prorogation) en 2009-2010</t>
  </si>
  <si>
    <t>-</t>
  </si>
  <si>
    <t>1995  1996</t>
  </si>
  <si>
    <t>2000  2001</t>
  </si>
  <si>
    <t>2001  2002</t>
  </si>
  <si>
    <t>2002  2003</t>
  </si>
  <si>
    <t>2003  2004</t>
  </si>
  <si>
    <t>2004  2005</t>
  </si>
  <si>
    <t>2005  2006</t>
  </si>
  <si>
    <t>2006  2007</t>
  </si>
  <si>
    <t>2007  2008</t>
  </si>
  <si>
    <t>2008  2009</t>
  </si>
  <si>
    <t>2009  2010</t>
  </si>
  <si>
    <t>Part des filles (%)</t>
  </si>
  <si>
    <t>[2] Origine des apprentis de première année de niveau III en 2009-2010 (%)</t>
  </si>
  <si>
    <t>5.6 - L’apprentissage dans le supérieur</t>
  </si>
  <si>
    <t>http://www.education.gouv.fr/statistiques/rers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</si>
</sst>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0.0"/>
    <numFmt numFmtId="182" formatCode="#,##0.0"/>
    <numFmt numFmtId="183" formatCode="&quot;Vrai&quot;;&quot;Vrai&quot;;&quot;Faux&quot;"/>
    <numFmt numFmtId="184" formatCode="&quot;Actif&quot;;&quot;Actif&quot;;&quot;Inactif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0"/>
    </font>
    <font>
      <sz val="7"/>
      <name val="Arial"/>
      <family val="2"/>
    </font>
    <font>
      <b/>
      <sz val="8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11" fillId="0" borderId="0" xfId="0" applyFont="1" applyAlignment="1">
      <alignment/>
    </xf>
    <xf numFmtId="20" fontId="0" fillId="0" borderId="0" xfId="0" applyNumberFormat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2" fillId="2" borderId="1" xfId="0" applyFont="1" applyFill="1" applyBorder="1" applyAlignment="1" quotePrefix="1">
      <alignment horizontal="right" vertical="top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 quotePrefix="1">
      <alignment horizontal="left"/>
    </xf>
    <xf numFmtId="3" fontId="12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7" fillId="0" borderId="0" xfId="15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[2] Origine des apprentis de première année du niveau III en 2009-2010 (%)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(France Métropolitaine + DOM)</a:t>
            </a:r>
          </a:p>
        </c:rich>
      </c:tx>
      <c:layout>
        <c:manualLayout>
          <c:xMode val="factor"/>
          <c:yMode val="factor"/>
          <c:x val="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16,7 %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18,1 %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21,8%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'RERS5.6sch2'!$A$7:$A$12</c:f>
              <c:strCache/>
            </c:strRef>
          </c:cat>
          <c:val>
            <c:numRef>
              <c:f>'RERS5.6sch2'!$B$7:$B$12</c:f>
              <c:numCache/>
            </c:numRef>
          </c:val>
        </c:ser>
        <c:axId val="63660056"/>
        <c:axId val="22274361"/>
      </c:barChart>
      <c:catAx>
        <c:axId val="63660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74361"/>
        <c:crosses val="autoZero"/>
        <c:auto val="0"/>
        <c:lblOffset val="100"/>
        <c:noMultiLvlLbl val="0"/>
      </c:catAx>
      <c:valAx>
        <c:axId val="22274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60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[3] Origine des apprentis ingénieurs en première année en 2009-2010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(France Métropolitaine + DOM)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14"/>
          <c:w val="0.66175"/>
          <c:h val="0.718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'RERS5.6sch3'!$A$5:$A$9</c:f>
              <c:strCache/>
            </c:strRef>
          </c:cat>
          <c:val>
            <c:numRef>
              <c:f>'RERS5.6sch3'!$B$5:$B$9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[4] Origine des apprentis de niveaux II et I (hors ingénieurs) en première année en 2009-2010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125"/>
          <c:w val="0.548"/>
          <c:h val="0.76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29,5%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'RERS5.6sch4'!$A$6:$A$10</c:f>
              <c:strCache/>
            </c:strRef>
          </c:cat>
          <c:val>
            <c:numRef>
              <c:f>'RERS5.6sch4'!$B$6:$B$10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51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0.27175</cdr:y>
    </cdr:from>
    <cdr:to>
      <cdr:x>0.265</cdr:x>
      <cdr:y>0.33575</cdr:y>
    </cdr:to>
    <cdr:sp>
      <cdr:nvSpPr>
        <cdr:cNvPr id="1" name="Texte 1"/>
        <cdr:cNvSpPr txBox="1">
          <a:spLocks noChangeArrowheads="1"/>
        </cdr:cNvSpPr>
      </cdr:nvSpPr>
      <cdr:spPr>
        <a:xfrm>
          <a:off x="1962150" y="8858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</cdr:x>
      <cdr:y>0.1655</cdr:y>
    </cdr:from>
    <cdr:to>
      <cdr:x>0.376</cdr:x>
      <cdr:y>0.2295</cdr:y>
    </cdr:to>
    <cdr:sp>
      <cdr:nvSpPr>
        <cdr:cNvPr id="2" name="Texte 2"/>
        <cdr:cNvSpPr txBox="1">
          <a:spLocks noChangeArrowheads="1"/>
        </cdr:cNvSpPr>
      </cdr:nvSpPr>
      <cdr:spPr>
        <a:xfrm>
          <a:off x="2809875" y="533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0.49425</cdr:x>
      <cdr:y>0.12425</cdr:y>
    </cdr:from>
    <cdr:to>
      <cdr:x>0.50425</cdr:x>
      <cdr:y>0.18825</cdr:y>
    </cdr:to>
    <cdr:sp>
      <cdr:nvSpPr>
        <cdr:cNvPr id="3" name="Texte 3"/>
        <cdr:cNvSpPr txBox="1">
          <a:spLocks noChangeArrowheads="1"/>
        </cdr:cNvSpPr>
      </cdr:nvSpPr>
      <cdr:spPr>
        <a:xfrm>
          <a:off x="3800475" y="4000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0.2525</cdr:y>
    </cdr:from>
    <cdr:to>
      <cdr:x>0.72425</cdr:x>
      <cdr:y>0.3165</cdr:y>
    </cdr:to>
    <cdr:sp>
      <cdr:nvSpPr>
        <cdr:cNvPr id="4" name="Texte 5"/>
        <cdr:cNvSpPr txBox="1">
          <a:spLocks noChangeArrowheads="1"/>
        </cdr:cNvSpPr>
      </cdr:nvSpPr>
      <cdr:spPr>
        <a:xfrm>
          <a:off x="5495925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0.341</cdr:y>
    </cdr:from>
    <cdr:to>
      <cdr:x>0.86975</cdr:x>
      <cdr:y>0.39325</cdr:y>
    </cdr:to>
    <cdr:sp>
      <cdr:nvSpPr>
        <cdr:cNvPr id="5" name="Texte 6"/>
        <cdr:cNvSpPr txBox="1">
          <a:spLocks noChangeArrowheads="1"/>
        </cdr:cNvSpPr>
      </cdr:nvSpPr>
      <cdr:spPr>
        <a:xfrm>
          <a:off x="6438900" y="111442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66675</xdr:rowOff>
    </xdr:from>
    <xdr:to>
      <xdr:col>7</xdr:col>
      <xdr:colOff>733425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9525" y="2686050"/>
        <a:ext cx="7696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0.11575</cdr:y>
    </cdr:from>
    <cdr:to>
      <cdr:x>0.30525</cdr:x>
      <cdr:y>0.18275</cdr:y>
    </cdr:to>
    <cdr:sp>
      <cdr:nvSpPr>
        <cdr:cNvPr id="1" name="Texte 1"/>
        <cdr:cNvSpPr txBox="1">
          <a:spLocks noChangeArrowheads="1"/>
        </cdr:cNvSpPr>
      </cdr:nvSpPr>
      <cdr:spPr>
        <a:xfrm>
          <a:off x="1323975" y="371475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0.66275</cdr:x>
      <cdr:y>0.102</cdr:y>
    </cdr:from>
    <cdr:to>
      <cdr:x>0.677</cdr:x>
      <cdr:y>0.16325</cdr:y>
    </cdr:to>
    <cdr:sp>
      <cdr:nvSpPr>
        <cdr:cNvPr id="2" name="Texte 3"/>
        <cdr:cNvSpPr txBox="1">
          <a:spLocks noChangeArrowheads="1"/>
        </cdr:cNvSpPr>
      </cdr:nvSpPr>
      <cdr:spPr>
        <a:xfrm>
          <a:off x="3571875" y="3238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0.874</cdr:y>
    </cdr:from>
    <cdr:to>
      <cdr:x>0.68975</cdr:x>
      <cdr:y>0.98175</cdr:y>
    </cdr:to>
    <cdr:sp>
      <cdr:nvSpPr>
        <cdr:cNvPr id="3" name="Texte 4"/>
        <cdr:cNvSpPr txBox="1">
          <a:spLocks noChangeArrowheads="1"/>
        </cdr:cNvSpPr>
      </cdr:nvSpPr>
      <cdr:spPr>
        <a:xfrm>
          <a:off x="3638550" y="2847975"/>
          <a:ext cx="76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0.74575</cdr:y>
    </cdr:from>
    <cdr:to>
      <cdr:x>0.09925</cdr:x>
      <cdr:y>0.807</cdr:y>
    </cdr:to>
    <cdr:sp>
      <cdr:nvSpPr>
        <cdr:cNvPr id="4" name="Texte 5"/>
        <cdr:cNvSpPr txBox="1">
          <a:spLocks noChangeArrowheads="1"/>
        </cdr:cNvSpPr>
      </cdr:nvSpPr>
      <cdr:spPr>
        <a:xfrm>
          <a:off x="457200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85725</xdr:rowOff>
    </xdr:from>
    <xdr:to>
      <xdr:col>6</xdr:col>
      <xdr:colOff>476250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76225" y="2028825"/>
        <a:ext cx="53911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0.35825</cdr:y>
    </cdr:from>
    <cdr:to>
      <cdr:x>0.85825</cdr:x>
      <cdr:y>0.40625</cdr:y>
    </cdr:to>
    <cdr:sp>
      <cdr:nvSpPr>
        <cdr:cNvPr id="1" name="Texte 2"/>
        <cdr:cNvSpPr txBox="1">
          <a:spLocks noChangeArrowheads="1"/>
        </cdr:cNvSpPr>
      </cdr:nvSpPr>
      <cdr:spPr>
        <a:xfrm>
          <a:off x="4610100" y="127635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0.4055</cdr:x>
      <cdr:y>0.938</cdr:y>
    </cdr:from>
    <cdr:to>
      <cdr:x>0.4185</cdr:x>
      <cdr:y>0.994</cdr:y>
    </cdr:to>
    <cdr:sp>
      <cdr:nvSpPr>
        <cdr:cNvPr id="2" name="Texte 3"/>
        <cdr:cNvSpPr txBox="1">
          <a:spLocks noChangeArrowheads="1"/>
        </cdr:cNvSpPr>
      </cdr:nvSpPr>
      <cdr:spPr>
        <a:xfrm>
          <a:off x="2390775" y="3343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57150</xdr:rowOff>
    </xdr:from>
    <xdr:to>
      <xdr:col>7</xdr:col>
      <xdr:colOff>333375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61950" y="2190750"/>
        <a:ext cx="5895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6" customWidth="1"/>
  </cols>
  <sheetData>
    <row r="1" s="53" customFormat="1" ht="282.75" customHeight="1">
      <c r="A1" s="52"/>
    </row>
    <row r="2" s="55" customFormat="1" ht="12.75">
      <c r="A2" s="54" t="s">
        <v>48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1" sqref="A1:G1"/>
    </sheetView>
  </sheetViews>
  <sheetFormatPr defaultColWidth="11.421875" defaultRowHeight="12.75"/>
  <cols>
    <col min="1" max="1" width="16.140625" style="0" customWidth="1"/>
    <col min="2" max="12" width="7.7109375" style="24" customWidth="1"/>
    <col min="13" max="13" width="7.28125" style="24" customWidth="1"/>
  </cols>
  <sheetData>
    <row r="1" spans="1:7" ht="15">
      <c r="A1" s="48" t="s">
        <v>47</v>
      </c>
      <c r="B1" s="49"/>
      <c r="C1" s="49"/>
      <c r="D1" s="49"/>
      <c r="E1" s="49"/>
      <c r="F1" s="49"/>
      <c r="G1" s="49"/>
    </row>
    <row r="2" spans="1:7" ht="21.75" customHeight="1">
      <c r="A2" s="44" t="s">
        <v>24</v>
      </c>
      <c r="B2" s="25"/>
      <c r="C2" s="25"/>
      <c r="D2" s="25"/>
      <c r="E2" s="25"/>
      <c r="F2" s="25"/>
      <c r="G2" s="25"/>
    </row>
    <row r="3" spans="1:7" ht="12.75">
      <c r="A3" s="20" t="s">
        <v>25</v>
      </c>
      <c r="B3" s="25"/>
      <c r="C3" s="25"/>
      <c r="D3" s="25"/>
      <c r="E3" s="25"/>
      <c r="F3" s="25"/>
      <c r="G3" s="25"/>
    </row>
    <row r="4" spans="1:7" ht="12.75">
      <c r="A4" s="2"/>
      <c r="B4" s="25"/>
      <c r="C4" s="25"/>
      <c r="D4" s="25"/>
      <c r="E4" s="25"/>
      <c r="F4" s="25"/>
      <c r="G4" s="25"/>
    </row>
    <row r="5" spans="1:13" s="21" customFormat="1" ht="34.5" customHeight="1">
      <c r="A5" s="37"/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40</v>
      </c>
      <c r="I5" s="38" t="s">
        <v>41</v>
      </c>
      <c r="J5" s="38" t="s">
        <v>42</v>
      </c>
      <c r="K5" s="38" t="s">
        <v>43</v>
      </c>
      <c r="L5" s="38" t="s">
        <v>44</v>
      </c>
      <c r="M5" s="38" t="s">
        <v>45</v>
      </c>
    </row>
    <row r="6" spans="1:13" ht="14.25" customHeight="1">
      <c r="A6" s="28" t="s">
        <v>11</v>
      </c>
      <c r="B6" s="29">
        <v>12539</v>
      </c>
      <c r="C6" s="29">
        <v>27800</v>
      </c>
      <c r="D6" s="29">
        <v>28982</v>
      </c>
      <c r="E6" s="29">
        <v>29639</v>
      </c>
      <c r="F6" s="29">
        <v>30245</v>
      </c>
      <c r="G6" s="29">
        <v>31435</v>
      </c>
      <c r="H6" s="29">
        <v>35345</v>
      </c>
      <c r="I6" s="29">
        <v>40611</v>
      </c>
      <c r="J6" s="29">
        <v>45000</v>
      </c>
      <c r="K6" s="29">
        <v>47249</v>
      </c>
      <c r="L6" s="29">
        <v>48093</v>
      </c>
      <c r="M6" s="30">
        <v>39.5</v>
      </c>
    </row>
    <row r="7" spans="1:13" ht="14.25" customHeight="1">
      <c r="A7" s="28" t="s">
        <v>0</v>
      </c>
      <c r="B7" s="29">
        <v>2067</v>
      </c>
      <c r="C7" s="29">
        <v>4285</v>
      </c>
      <c r="D7" s="29">
        <v>4490</v>
      </c>
      <c r="E7" s="29">
        <v>4397</v>
      </c>
      <c r="F7" s="29">
        <v>4325</v>
      </c>
      <c r="G7" s="29">
        <v>4188</v>
      </c>
      <c r="H7" s="29">
        <v>4717</v>
      </c>
      <c r="I7" s="29">
        <v>5157</v>
      </c>
      <c r="J7" s="29">
        <v>5552</v>
      </c>
      <c r="K7" s="29">
        <v>5795</v>
      </c>
      <c r="L7" s="29">
        <v>5390</v>
      </c>
      <c r="M7" s="30">
        <v>39.3</v>
      </c>
    </row>
    <row r="8" spans="1:13" ht="14.25" customHeight="1">
      <c r="A8" s="31" t="s">
        <v>26</v>
      </c>
      <c r="B8" s="29">
        <v>667</v>
      </c>
      <c r="C8" s="29">
        <v>3468</v>
      </c>
      <c r="D8" s="29">
        <v>3762</v>
      </c>
      <c r="E8" s="29">
        <v>3715</v>
      </c>
      <c r="F8" s="29">
        <v>3647</v>
      </c>
      <c r="G8" s="29">
        <f>3643+192+102</f>
        <v>3937</v>
      </c>
      <c r="H8" s="29">
        <v>4171</v>
      </c>
      <c r="I8" s="29">
        <v>4548</v>
      </c>
      <c r="J8" s="29">
        <v>5025</v>
      </c>
      <c r="K8" s="29">
        <v>5528</v>
      </c>
      <c r="L8" s="29">
        <v>6049</v>
      </c>
      <c r="M8" s="30">
        <v>56.2</v>
      </c>
    </row>
    <row r="9" spans="1:15" ht="14.25" customHeight="1">
      <c r="A9" s="34" t="s">
        <v>1</v>
      </c>
      <c r="B9" s="35">
        <f>SUM(B6:B8)</f>
        <v>15273</v>
      </c>
      <c r="C9" s="35">
        <f>SUM(C6:C8)</f>
        <v>35553</v>
      </c>
      <c r="D9" s="35">
        <f>SUM(D6:D8)</f>
        <v>37234</v>
      </c>
      <c r="E9" s="35">
        <v>37751</v>
      </c>
      <c r="F9" s="35">
        <f aca="true" t="shared" si="0" ref="F9:L9">SUM(F6:F8)</f>
        <v>38217</v>
      </c>
      <c r="G9" s="35">
        <f t="shared" si="0"/>
        <v>39560</v>
      </c>
      <c r="H9" s="35">
        <f t="shared" si="0"/>
        <v>44233</v>
      </c>
      <c r="I9" s="35">
        <f t="shared" si="0"/>
        <v>50316</v>
      </c>
      <c r="J9" s="35">
        <f t="shared" si="0"/>
        <v>55577</v>
      </c>
      <c r="K9" s="35">
        <f t="shared" si="0"/>
        <v>58572</v>
      </c>
      <c r="L9" s="35">
        <f t="shared" si="0"/>
        <v>59532</v>
      </c>
      <c r="M9" s="36">
        <v>41.2</v>
      </c>
      <c r="O9" s="4"/>
    </row>
    <row r="10" spans="1:15" s="9" customFormat="1" ht="14.25" customHeight="1">
      <c r="A10" s="28" t="s">
        <v>13</v>
      </c>
      <c r="B10" s="29">
        <v>56</v>
      </c>
      <c r="C10" s="29">
        <v>692</v>
      </c>
      <c r="D10" s="29">
        <v>1298</v>
      </c>
      <c r="E10" s="29">
        <v>2203</v>
      </c>
      <c r="F10" s="29">
        <f>615+2389</f>
        <v>3004</v>
      </c>
      <c r="G10" s="29">
        <f>501+3444</f>
        <v>3945</v>
      </c>
      <c r="H10" s="29">
        <v>5392</v>
      </c>
      <c r="I10" s="29">
        <v>7129</v>
      </c>
      <c r="J10" s="29">
        <v>8580</v>
      </c>
      <c r="K10" s="29">
        <v>9983</v>
      </c>
      <c r="L10" s="29">
        <v>10663</v>
      </c>
      <c r="M10" s="30">
        <v>45.2</v>
      </c>
      <c r="O10" s="4"/>
    </row>
    <row r="11" spans="1:15" s="9" customFormat="1" ht="14.25" customHeight="1">
      <c r="A11" s="28" t="s">
        <v>14</v>
      </c>
      <c r="B11" s="29">
        <v>577</v>
      </c>
      <c r="C11" s="29">
        <v>1837</v>
      </c>
      <c r="D11" s="29">
        <v>2031</v>
      </c>
      <c r="E11" s="29">
        <v>2034</v>
      </c>
      <c r="F11" s="29">
        <f>2068</f>
        <v>2068</v>
      </c>
      <c r="G11" s="29">
        <v>1989</v>
      </c>
      <c r="H11" s="29">
        <v>1489</v>
      </c>
      <c r="I11" s="29">
        <v>861</v>
      </c>
      <c r="J11" s="29">
        <v>339</v>
      </c>
      <c r="K11" s="32" t="s">
        <v>33</v>
      </c>
      <c r="L11" s="32" t="s">
        <v>33</v>
      </c>
      <c r="M11" s="33" t="s">
        <v>33</v>
      </c>
      <c r="O11" s="4"/>
    </row>
    <row r="12" spans="1:15" s="9" customFormat="1" ht="14.25" customHeight="1">
      <c r="A12" s="28" t="s">
        <v>27</v>
      </c>
      <c r="B12" s="29">
        <v>2196</v>
      </c>
      <c r="C12" s="29">
        <v>6919</v>
      </c>
      <c r="D12" s="29">
        <v>6239</v>
      </c>
      <c r="E12" s="29">
        <v>7006</v>
      </c>
      <c r="F12" s="29">
        <v>7602</v>
      </c>
      <c r="G12" s="29">
        <v>8190</v>
      </c>
      <c r="H12" s="29">
        <v>8182</v>
      </c>
      <c r="I12" s="29">
        <v>8471</v>
      </c>
      <c r="J12" s="29">
        <v>8279</v>
      </c>
      <c r="K12" s="29">
        <v>6038</v>
      </c>
      <c r="L12" s="29">
        <v>6724</v>
      </c>
      <c r="M12" s="30">
        <v>48.4</v>
      </c>
      <c r="O12" s="4"/>
    </row>
    <row r="13" spans="1:15" ht="14.25" customHeight="1">
      <c r="A13" s="34" t="s">
        <v>17</v>
      </c>
      <c r="B13" s="35">
        <f>SUM(B10:B12)</f>
        <v>2829</v>
      </c>
      <c r="C13" s="35">
        <f>SUM(C10:C12)</f>
        <v>9448</v>
      </c>
      <c r="D13" s="35">
        <f>SUM(D10:D12)</f>
        <v>9568</v>
      </c>
      <c r="E13" s="35">
        <v>11243</v>
      </c>
      <c r="F13" s="35">
        <f aca="true" t="shared" si="1" ref="F13:L13">SUM(F10:F12)</f>
        <v>12674</v>
      </c>
      <c r="G13" s="35">
        <f t="shared" si="1"/>
        <v>14124</v>
      </c>
      <c r="H13" s="35">
        <f t="shared" si="1"/>
        <v>15063</v>
      </c>
      <c r="I13" s="35">
        <f t="shared" si="1"/>
        <v>16461</v>
      </c>
      <c r="J13" s="35">
        <f t="shared" si="1"/>
        <v>17198</v>
      </c>
      <c r="K13" s="35">
        <f t="shared" si="1"/>
        <v>16021</v>
      </c>
      <c r="L13" s="35">
        <f t="shared" si="1"/>
        <v>17387</v>
      </c>
      <c r="M13" s="36">
        <v>46.4</v>
      </c>
      <c r="O13" s="4"/>
    </row>
    <row r="14" spans="1:15" ht="14.25" customHeight="1">
      <c r="A14" s="28" t="s">
        <v>2</v>
      </c>
      <c r="B14" s="29">
        <v>1734</v>
      </c>
      <c r="C14" s="29">
        <v>4644</v>
      </c>
      <c r="D14" s="29">
        <v>5086</v>
      </c>
      <c r="E14" s="29">
        <v>5514</v>
      </c>
      <c r="F14" s="29">
        <v>6218</v>
      </c>
      <c r="G14" s="29">
        <v>6631</v>
      </c>
      <c r="H14" s="29">
        <v>7153</v>
      </c>
      <c r="I14" s="29">
        <v>7891</v>
      </c>
      <c r="J14" s="29">
        <v>9147</v>
      </c>
      <c r="K14" s="29">
        <v>10279</v>
      </c>
      <c r="L14" s="29">
        <v>11489</v>
      </c>
      <c r="M14" s="30">
        <v>13.4</v>
      </c>
      <c r="O14" s="4"/>
    </row>
    <row r="15" spans="1:15" ht="14.25" customHeight="1">
      <c r="A15" s="28" t="s">
        <v>10</v>
      </c>
      <c r="B15" s="29">
        <v>193</v>
      </c>
      <c r="C15" s="29">
        <v>1162</v>
      </c>
      <c r="D15" s="29">
        <v>1461</v>
      </c>
      <c r="E15" s="29">
        <v>1614</v>
      </c>
      <c r="F15" s="29">
        <v>1772</v>
      </c>
      <c r="G15" s="29">
        <v>1464</v>
      </c>
      <c r="H15" s="29">
        <v>411</v>
      </c>
      <c r="I15" s="32" t="s">
        <v>33</v>
      </c>
      <c r="J15" s="32" t="s">
        <v>33</v>
      </c>
      <c r="K15" s="32" t="s">
        <v>33</v>
      </c>
      <c r="L15" s="32" t="s">
        <v>33</v>
      </c>
      <c r="M15" s="32" t="s">
        <v>33</v>
      </c>
      <c r="O15" s="4"/>
    </row>
    <row r="16" spans="1:15" ht="14.25" customHeight="1">
      <c r="A16" s="28" t="s">
        <v>19</v>
      </c>
      <c r="B16" s="29"/>
      <c r="C16" s="29"/>
      <c r="D16" s="29"/>
      <c r="E16" s="29"/>
      <c r="F16" s="29">
        <v>11</v>
      </c>
      <c r="G16" s="29">
        <v>802</v>
      </c>
      <c r="H16" s="29">
        <f>2980+19</f>
        <v>2999</v>
      </c>
      <c r="I16" s="29">
        <f>4622+17</f>
        <v>4639</v>
      </c>
      <c r="J16" s="29">
        <f>5968+24</f>
        <v>5992</v>
      </c>
      <c r="K16" s="29">
        <f>7010+13</f>
        <v>7023</v>
      </c>
      <c r="L16" s="29">
        <v>8083</v>
      </c>
      <c r="M16" s="30">
        <v>52.4</v>
      </c>
      <c r="O16" s="4"/>
    </row>
    <row r="17" spans="1:15" ht="14.25" customHeight="1">
      <c r="A17" s="28" t="s">
        <v>28</v>
      </c>
      <c r="B17" s="29">
        <v>21</v>
      </c>
      <c r="C17" s="29">
        <v>379</v>
      </c>
      <c r="D17" s="29">
        <v>305</v>
      </c>
      <c r="E17" s="29">
        <v>386</v>
      </c>
      <c r="F17" s="29">
        <v>377</v>
      </c>
      <c r="G17" s="29">
        <f>46+464</f>
        <v>510</v>
      </c>
      <c r="H17" s="29">
        <f>609+59+110</f>
        <v>778</v>
      </c>
      <c r="I17" s="29">
        <f>17+28+81+41+16+11+623+84+131+128</f>
        <v>1160</v>
      </c>
      <c r="J17" s="29">
        <f>481+21+333+34+54+10+904+8+84+149+123</f>
        <v>2201</v>
      </c>
      <c r="K17" s="29">
        <f>1069+17+3078+46+84+10+17+949+12+90+150+104</f>
        <v>5626</v>
      </c>
      <c r="L17" s="29">
        <v>6584</v>
      </c>
      <c r="M17" s="30">
        <v>46.4</v>
      </c>
      <c r="O17" s="4"/>
    </row>
    <row r="18" spans="1:15" s="8" customFormat="1" ht="14.25" customHeight="1">
      <c r="A18" s="34" t="s">
        <v>12</v>
      </c>
      <c r="B18" s="35">
        <f>SUM(B14:B17)</f>
        <v>1948</v>
      </c>
      <c r="C18" s="35">
        <f>SUM(C14:C17)</f>
        <v>6185</v>
      </c>
      <c r="D18" s="35">
        <f>SUM(D14:D17)</f>
        <v>6852</v>
      </c>
      <c r="E18" s="35">
        <v>7514</v>
      </c>
      <c r="F18" s="35">
        <f aca="true" t="shared" si="2" ref="F18:L18">SUM(F14:F17)</f>
        <v>8378</v>
      </c>
      <c r="G18" s="35">
        <f t="shared" si="2"/>
        <v>9407</v>
      </c>
      <c r="H18" s="35">
        <f t="shared" si="2"/>
        <v>11341</v>
      </c>
      <c r="I18" s="35">
        <f t="shared" si="2"/>
        <v>13690</v>
      </c>
      <c r="J18" s="35">
        <f t="shared" si="2"/>
        <v>17340</v>
      </c>
      <c r="K18" s="35">
        <f t="shared" si="2"/>
        <v>22928</v>
      </c>
      <c r="L18" s="35">
        <f t="shared" si="2"/>
        <v>26156</v>
      </c>
      <c r="M18" s="36">
        <v>33.8</v>
      </c>
      <c r="O18" s="4"/>
    </row>
    <row r="19" spans="1:15" ht="16.5" customHeight="1">
      <c r="A19" s="39" t="s">
        <v>9</v>
      </c>
      <c r="B19" s="40">
        <f>SUM(B18,B13,B9)</f>
        <v>20050</v>
      </c>
      <c r="C19" s="40">
        <f>SUM(C18,C13,C9)</f>
        <v>51186</v>
      </c>
      <c r="D19" s="40">
        <f aca="true" t="shared" si="3" ref="D19:I19">SUM(D9+D13+D18)</f>
        <v>53654</v>
      </c>
      <c r="E19" s="40">
        <f t="shared" si="3"/>
        <v>56508</v>
      </c>
      <c r="F19" s="40">
        <f t="shared" si="3"/>
        <v>59269</v>
      </c>
      <c r="G19" s="40">
        <f t="shared" si="3"/>
        <v>63091</v>
      </c>
      <c r="H19" s="40">
        <f t="shared" si="3"/>
        <v>70637</v>
      </c>
      <c r="I19" s="40">
        <f t="shared" si="3"/>
        <v>80467</v>
      </c>
      <c r="J19" s="40">
        <f>SUM(J9+J13+J18)</f>
        <v>90115</v>
      </c>
      <c r="K19" s="40">
        <f>SUM(K9+K13+K18)</f>
        <v>97521</v>
      </c>
      <c r="L19" s="40">
        <f>SUM(L9+L13+L18)</f>
        <v>103075</v>
      </c>
      <c r="M19" s="41">
        <v>40.2</v>
      </c>
      <c r="O19" s="4"/>
    </row>
    <row r="20" spans="1:9" ht="12.75">
      <c r="A20" s="19" t="s">
        <v>29</v>
      </c>
      <c r="B20" s="26"/>
      <c r="C20" s="26"/>
      <c r="D20" s="26"/>
      <c r="E20" s="26"/>
      <c r="F20" s="26"/>
      <c r="G20" s="26"/>
      <c r="H20" s="26"/>
      <c r="I20" s="26"/>
    </row>
    <row r="21" ht="12.75">
      <c r="I21" s="27"/>
    </row>
    <row r="22" ht="12.75">
      <c r="A22" s="12"/>
    </row>
  </sheetData>
  <mergeCells count="1">
    <mergeCell ref="A1:G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15" sqref="A15"/>
    </sheetView>
  </sheetViews>
  <sheetFormatPr defaultColWidth="11.421875" defaultRowHeight="12.75"/>
  <cols>
    <col min="1" max="1" width="37.8515625" style="0" customWidth="1"/>
    <col min="2" max="2" width="9.57421875" style="0" customWidth="1"/>
  </cols>
  <sheetData>
    <row r="1" spans="1:7" ht="15">
      <c r="A1" s="47" t="s">
        <v>23</v>
      </c>
      <c r="B1" s="23"/>
      <c r="C1" s="23"/>
      <c r="D1" s="23"/>
      <c r="E1" s="23"/>
      <c r="F1" s="23"/>
      <c r="G1" s="23"/>
    </row>
    <row r="2" spans="1:10" ht="12.75">
      <c r="A2" s="44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6" t="s">
        <v>3</v>
      </c>
      <c r="B3" s="3"/>
      <c r="C3" s="3"/>
      <c r="D3" s="3"/>
      <c r="E3" s="3"/>
      <c r="F3" s="3"/>
      <c r="G3" s="3"/>
      <c r="H3" s="3"/>
      <c r="I3" s="3"/>
      <c r="J3" s="3"/>
    </row>
    <row r="6" spans="1:2" ht="12.75">
      <c r="A6" s="5"/>
      <c r="B6" s="5"/>
    </row>
    <row r="7" spans="1:10" ht="12.75">
      <c r="A7" s="5" t="s">
        <v>4</v>
      </c>
      <c r="B7" s="4">
        <v>12.96</v>
      </c>
      <c r="D7" s="4"/>
      <c r="J7" s="4"/>
    </row>
    <row r="8" spans="1:10" ht="12.75">
      <c r="A8" s="7" t="s">
        <v>18</v>
      </c>
      <c r="B8" s="4">
        <v>16.74</v>
      </c>
      <c r="D8" s="4"/>
      <c r="J8" s="4"/>
    </row>
    <row r="9" spans="1:10" ht="12.75">
      <c r="A9" s="7" t="s">
        <v>5</v>
      </c>
      <c r="B9" s="4">
        <v>18.07</v>
      </c>
      <c r="D9" s="4"/>
      <c r="J9" s="4"/>
    </row>
    <row r="10" spans="1:10" ht="12.75">
      <c r="A10" s="7" t="s">
        <v>6</v>
      </c>
      <c r="B10" s="4">
        <v>10</v>
      </c>
      <c r="D10" s="4"/>
      <c r="J10" s="4"/>
    </row>
    <row r="11" spans="1:10" ht="12.75">
      <c r="A11" s="7" t="s">
        <v>7</v>
      </c>
      <c r="B11" s="4">
        <v>21.86</v>
      </c>
      <c r="D11" s="4"/>
      <c r="J11" s="4"/>
    </row>
    <row r="12" spans="1:10" ht="12.75">
      <c r="A12" s="5" t="s">
        <v>22</v>
      </c>
      <c r="B12" s="4">
        <v>20.38</v>
      </c>
      <c r="D12" s="4"/>
      <c r="J12" s="4"/>
    </row>
    <row r="13" spans="1:10" ht="12.75">
      <c r="A13" s="5"/>
      <c r="B13" s="11"/>
      <c r="J13" s="4"/>
    </row>
    <row r="14" spans="1:2" ht="12.75">
      <c r="A14" s="5" t="s">
        <v>9</v>
      </c>
      <c r="B14" s="22">
        <f>SUM(B7:B12)</f>
        <v>100.00999999999999</v>
      </c>
    </row>
    <row r="16" ht="12.75">
      <c r="B16">
        <v>28251</v>
      </c>
    </row>
    <row r="18" ht="12.75">
      <c r="A18" s="6"/>
    </row>
    <row r="38" spans="1:9" ht="12.75">
      <c r="A38" s="19" t="s">
        <v>30</v>
      </c>
      <c r="B38" s="9"/>
      <c r="C38" s="9"/>
      <c r="D38" s="9"/>
      <c r="E38" s="9"/>
      <c r="F38" s="9"/>
      <c r="G38" s="9"/>
      <c r="H38" s="9"/>
      <c r="I38" s="9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F10" sqref="F10"/>
    </sheetView>
  </sheetViews>
  <sheetFormatPr defaultColWidth="11.421875" defaultRowHeight="12.75"/>
  <cols>
    <col min="1" max="1" width="24.140625" style="0" customWidth="1"/>
    <col min="2" max="2" width="7.8515625" style="0" customWidth="1"/>
    <col min="4" max="4" width="11.57421875" style="0" bestFit="1" customWidth="1"/>
  </cols>
  <sheetData>
    <row r="1" spans="1:7" ht="12.75">
      <c r="A1" s="50" t="s">
        <v>23</v>
      </c>
      <c r="B1" s="51"/>
      <c r="C1" s="51"/>
      <c r="D1" s="51"/>
      <c r="E1" s="51"/>
      <c r="F1" s="51"/>
      <c r="G1" s="51"/>
    </row>
    <row r="2" spans="1:8" ht="12.75">
      <c r="A2" s="1" t="s">
        <v>31</v>
      </c>
      <c r="B2" s="3"/>
      <c r="C2" s="3"/>
      <c r="D2" s="3"/>
      <c r="E2" s="3"/>
      <c r="F2" s="3"/>
      <c r="G2" s="3"/>
      <c r="H2" s="3"/>
    </row>
    <row r="3" spans="1:8" ht="12.75">
      <c r="A3" s="3" t="s">
        <v>3</v>
      </c>
      <c r="B3" s="3"/>
      <c r="C3" s="3"/>
      <c r="D3" s="3"/>
      <c r="E3" s="3"/>
      <c r="F3" s="3"/>
      <c r="G3" s="3"/>
      <c r="H3" s="3"/>
    </row>
    <row r="5" spans="1:5" ht="12.75">
      <c r="A5" s="14" t="s">
        <v>20</v>
      </c>
      <c r="B5" s="4">
        <f>595/B11*100</f>
        <v>12.940408873423229</v>
      </c>
      <c r="E5" s="4"/>
    </row>
    <row r="6" spans="1:5" ht="12.75">
      <c r="A6" s="16" t="s">
        <v>21</v>
      </c>
      <c r="B6" s="4">
        <f>1440/B11*100</f>
        <v>31.3179643323184</v>
      </c>
      <c r="E6" s="4"/>
    </row>
    <row r="7" spans="1:5" ht="12.75">
      <c r="A7" s="14" t="s">
        <v>6</v>
      </c>
      <c r="B7" s="4">
        <f>521/B11*100</f>
        <v>11.331013484123533</v>
      </c>
      <c r="E7" s="4"/>
    </row>
    <row r="8" spans="1:5" ht="12.75">
      <c r="A8" s="14" t="s">
        <v>15</v>
      </c>
      <c r="B8" s="4">
        <f>1199/B11*100</f>
        <v>26.076555023923444</v>
      </c>
      <c r="E8" s="4"/>
    </row>
    <row r="9" spans="1:5" ht="12.75">
      <c r="A9" s="17" t="s">
        <v>8</v>
      </c>
      <c r="B9" s="4">
        <f>843/B11*100</f>
        <v>18.334058286211395</v>
      </c>
      <c r="E9" s="4"/>
    </row>
    <row r="10" spans="2:3" ht="12.75">
      <c r="B10" s="4">
        <f>SUM(B5:B9)</f>
        <v>100</v>
      </c>
      <c r="C10" s="18"/>
    </row>
    <row r="11" ht="12.75">
      <c r="B11" s="18">
        <v>4598</v>
      </c>
    </row>
    <row r="20" ht="12.75">
      <c r="K20" s="13"/>
    </row>
    <row r="34" spans="1:9" ht="12.75">
      <c r="A34" s="19" t="s">
        <v>30</v>
      </c>
      <c r="B34" s="9"/>
      <c r="C34" s="9"/>
      <c r="D34" s="9"/>
      <c r="E34" s="9"/>
      <c r="F34" s="9"/>
      <c r="G34" s="9"/>
      <c r="H34" s="9"/>
      <c r="I34" s="9"/>
    </row>
  </sheetData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H5" sqref="H5"/>
    </sheetView>
  </sheetViews>
  <sheetFormatPr defaultColWidth="11.421875" defaultRowHeight="12.75"/>
  <cols>
    <col min="1" max="1" width="24.28125" style="0" customWidth="1"/>
    <col min="2" max="2" width="7.421875" style="0" customWidth="1"/>
  </cols>
  <sheetData>
    <row r="1" spans="1:7" ht="15">
      <c r="A1" s="42" t="s">
        <v>23</v>
      </c>
      <c r="B1" s="43"/>
      <c r="C1" s="43"/>
      <c r="D1" s="43"/>
      <c r="E1" s="43"/>
      <c r="F1" s="43"/>
      <c r="G1" s="43"/>
    </row>
    <row r="2" spans="1:8" ht="12.75">
      <c r="A2" s="44" t="s">
        <v>32</v>
      </c>
      <c r="B2" s="3"/>
      <c r="C2" s="3"/>
      <c r="D2" s="3"/>
      <c r="E2" s="3"/>
      <c r="F2" s="3"/>
      <c r="G2" s="3"/>
      <c r="H2" s="3"/>
    </row>
    <row r="3" spans="1:8" ht="12.75">
      <c r="A3" s="45" t="s">
        <v>3</v>
      </c>
      <c r="B3" s="3"/>
      <c r="C3" s="3"/>
      <c r="D3" s="3"/>
      <c r="E3" s="3"/>
      <c r="F3" s="3"/>
      <c r="G3" s="3"/>
      <c r="H3" s="3"/>
    </row>
    <row r="6" spans="1:2" ht="12.75">
      <c r="A6" s="14" t="s">
        <v>20</v>
      </c>
      <c r="B6" s="4">
        <f>3726/B12*100</f>
        <v>15.795497901564287</v>
      </c>
    </row>
    <row r="7" spans="1:2" ht="12.75">
      <c r="A7" s="16" t="s">
        <v>21</v>
      </c>
      <c r="B7" s="4">
        <f>2576/B12*100</f>
        <v>10.920344228241976</v>
      </c>
    </row>
    <row r="8" spans="1:2" ht="12.75">
      <c r="A8" s="14" t="s">
        <v>6</v>
      </c>
      <c r="B8" s="4">
        <f>3569/B12*100</f>
        <v>15.1299334435542</v>
      </c>
    </row>
    <row r="9" spans="1:2" ht="12.75">
      <c r="A9" s="14" t="s">
        <v>16</v>
      </c>
      <c r="B9" s="4">
        <f>6753/B12*100</f>
        <v>28.627750222561367</v>
      </c>
    </row>
    <row r="10" spans="1:2" ht="12.75">
      <c r="A10" s="17" t="s">
        <v>8</v>
      </c>
      <c r="B10" s="4">
        <f>6965/B12*100</f>
        <v>29.526474204078173</v>
      </c>
    </row>
    <row r="11" spans="1:2" ht="12.75">
      <c r="A11" s="10"/>
      <c r="B11" s="15">
        <f>SUM(B6:B10)</f>
        <v>100</v>
      </c>
    </row>
    <row r="12" ht="12.75">
      <c r="B12">
        <v>23589</v>
      </c>
    </row>
    <row r="13" ht="12.75">
      <c r="B13" s="4"/>
    </row>
    <row r="38" spans="1:9" ht="12.75">
      <c r="A38" s="19" t="s">
        <v>30</v>
      </c>
      <c r="B38" s="9"/>
      <c r="C38" s="9"/>
      <c r="D38" s="9"/>
      <c r="E38" s="9"/>
      <c r="F38" s="9"/>
      <c r="G38" s="9"/>
      <c r="H38" s="9"/>
      <c r="I38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&amp;C05_06.XLS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STSI A3</cp:lastModifiedBy>
  <cp:lastPrinted>2011-06-14T15:11:38Z</cp:lastPrinted>
  <dcterms:created xsi:type="dcterms:W3CDTF">2006-05-29T21:13:59Z</dcterms:created>
  <dcterms:modified xsi:type="dcterms:W3CDTF">2011-09-06T08:54:37Z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